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inance siz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;[Red]-&quot;$&quot;#,##0"/>
    <numFmt numFmtId="165" formatCode="0.00&quot;%&quot;"/>
    <numFmt numFmtId="166" formatCode="0.00&quot;x&quot;"/>
    <numFmt numFmtId="167" formatCode="+0.00&quot;%&quot;;-0.00&quot;%&quot;;0.00&quot;%&quot;"/>
  </numFmts>
  <fonts count="6">
    <font>
      <name val="Calibri"/>
      <family val="2"/>
      <color theme="1"/>
      <sz val="11"/>
      <scheme val="minor"/>
    </font>
    <font>
      <b val="1"/>
      <color rgb="000B2F23"/>
      <sz val="15"/>
    </font>
    <font>
      <color rgb="00636C65"/>
      <sz val="10"/>
    </font>
    <font>
      <b val="1"/>
      <color rgb="00FFFFFF"/>
      <sz val="10"/>
    </font>
    <font>
      <b val="1"/>
      <color rgb="000B2F23"/>
    </font>
    <font>
      <i val="1"/>
      <color rgb="00636C65"/>
      <sz val="9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0B2F23"/>
      </patternFill>
    </fill>
  </fills>
  <borders count="2">
    <border>
      <left/>
      <right/>
      <top/>
      <bottom/>
      <diagonal/>
    </border>
    <border>
      <bottom style="thin">
        <color rgb="00D9DED4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164" fontId="0" fillId="2" borderId="0" pivotButton="0" quotePrefix="0" xfId="0"/>
    <xf numFmtId="165" fontId="0" fillId="2" borderId="0" pivotButton="0" quotePrefix="0" xfId="0"/>
    <xf numFmtId="1" fontId="0" fillId="2" borderId="0" pivotButton="0" quotePrefix="0" xfId="0"/>
    <xf numFmtId="0" fontId="3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1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4" fillId="0" borderId="0" pivotButton="0" quotePrefix="0" xfId="0"/>
    <xf numFmtId="167" fontId="0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  <col width="11" customWidth="1" min="4" max="4"/>
    <col width="10" customWidth="1" min="5" max="5"/>
    <col width="17" customWidth="1" min="6" max="6"/>
    <col width="16" customWidth="1" min="7" max="7"/>
    <col width="16" customWidth="1" min="8" max="8"/>
    <col width="16" customWidth="1" min="9" max="9"/>
    <col width="15" customWidth="1" min="10" max="10"/>
    <col width="18" customWidth="1" min="11" max="11"/>
  </cols>
  <sheetData>
    <row r="1">
      <c r="A1" s="1" t="inlineStr">
        <is>
          <t>Apartment refinance sizing model</t>
        </is>
      </c>
    </row>
    <row r="2" ht="30" customHeight="1">
      <c r="A2" s="2" t="inlineStr">
        <is>
          <t>Lenders size a refinance three ways and lend the lowest. Edit the shaded cells. Program limits are published maximums; lenders often size tighter.</t>
        </is>
      </c>
    </row>
    <row r="4">
      <c r="A4" t="inlineStr">
        <is>
          <t>Appraised value</t>
        </is>
      </c>
      <c r="B4" s="3" t="n">
        <v>10000000</v>
      </c>
    </row>
    <row r="5">
      <c r="A5" t="inlineStr">
        <is>
          <t>Net operating income (annual)</t>
        </is>
      </c>
      <c r="B5" s="3" t="n">
        <v>600000</v>
      </c>
    </row>
    <row r="6">
      <c r="A6" t="inlineStr">
        <is>
          <t>Current loan payoff</t>
        </is>
      </c>
      <c r="B6" s="3" t="n">
        <v>7200000</v>
      </c>
    </row>
    <row r="7">
      <c r="A7" t="inlineStr">
        <is>
          <t>Exit cost on current loan (% of payoff)</t>
        </is>
      </c>
      <c r="B7" s="4" t="n">
        <v>1</v>
      </c>
    </row>
    <row r="8">
      <c r="A8" t="inlineStr">
        <is>
          <t>Closing costs (% of new loan)</t>
        </is>
      </c>
      <c r="B8" s="4" t="n">
        <v>1.5</v>
      </c>
    </row>
    <row r="9">
      <c r="A9" t="inlineStr">
        <is>
          <t>Reserves at closing</t>
        </is>
      </c>
      <c r="B9" s="3" t="n">
        <v>50000</v>
      </c>
    </row>
    <row r="10">
      <c r="A10" t="inlineStr">
        <is>
          <t>Interest rate to test (%)</t>
        </is>
      </c>
      <c r="B10" s="4" t="n">
        <v>6.25</v>
      </c>
    </row>
    <row r="11">
      <c r="A11" t="inlineStr">
        <is>
          <t>Units</t>
        </is>
      </c>
      <c r="B11" s="5" t="n">
        <v>48</v>
      </c>
    </row>
    <row r="13" ht="30" customHeight="1">
      <c r="A13" s="6" t="inlineStr">
        <is>
          <t>Program</t>
        </is>
      </c>
      <c r="B13" s="7" t="inlineStr">
        <is>
          <t>Max LTV (%)</t>
        </is>
      </c>
      <c r="C13" s="7" t="inlineStr">
        <is>
          <t>Min DSCR (x)</t>
        </is>
      </c>
      <c r="D13" s="7" t="inlineStr">
        <is>
          <t>Amort (yrs)</t>
        </is>
      </c>
      <c r="E13" s="7" t="inlineStr">
        <is>
          <t>Rate (%)</t>
        </is>
      </c>
      <c r="F13" s="7" t="inlineStr">
        <is>
          <t>Program max loan</t>
        </is>
      </c>
      <c r="G13" s="7" t="inlineStr">
        <is>
          <t>Max by LTV</t>
        </is>
      </c>
      <c r="H13" s="7" t="inlineStr">
        <is>
          <t>Max by DSCR</t>
        </is>
      </c>
      <c r="I13" s="7" t="inlineStr">
        <is>
          <t>New loan</t>
        </is>
      </c>
      <c r="J13" s="7" t="inlineStr">
        <is>
          <t>Limit that binds</t>
        </is>
      </c>
      <c r="K13" s="7" t="inlineStr">
        <is>
          <t>Cash in (-) / out (+)</t>
        </is>
      </c>
    </row>
    <row r="14">
      <c r="A14" s="8" t="inlineStr">
        <is>
          <t>Fannie Mae Small Loans</t>
        </is>
      </c>
      <c r="B14" s="9" t="n">
        <v>80</v>
      </c>
      <c r="C14" s="10" t="n">
        <v>1.25</v>
      </c>
      <c r="D14" s="11" t="n">
        <v>30</v>
      </c>
      <c r="E14" s="9">
        <f>$B$10</f>
        <v/>
      </c>
      <c r="F14" s="12" t="n">
        <v>9000000</v>
      </c>
      <c r="G14" s="13">
        <f>$B$4*B14/100</f>
        <v/>
      </c>
      <c r="H14" s="13">
        <f>$B$5/(C14*(-PMT(E14/1200,D14*12,1)*12))</f>
        <v/>
      </c>
      <c r="I14" s="13">
        <f>IF(F14&gt;0,MIN(G14,H14,F14),MIN(G14,H14))</f>
        <v/>
      </c>
      <c r="J14" s="8">
        <f>IF(I14=H14,"DSCR",IF(I14=G14,"LTV","Program max"))</f>
        <v/>
      </c>
      <c r="K14" s="13">
        <f>I14-$B$6*(1+$B$7/100)-I14*$B$8/100-$B$9</f>
        <v/>
      </c>
    </row>
    <row r="15">
      <c r="A15" s="8" t="inlineStr">
        <is>
          <t>Freddie Mac Conventional Small</t>
        </is>
      </c>
      <c r="B15" s="9" t="n">
        <v>80</v>
      </c>
      <c r="C15" s="10" t="n">
        <v>1.25</v>
      </c>
      <c r="D15" s="11" t="n">
        <v>30</v>
      </c>
      <c r="E15" s="9">
        <f>$B$10</f>
        <v/>
      </c>
      <c r="F15" s="12" t="n">
        <v>10000000</v>
      </c>
      <c r="G15" s="13">
        <f>$B$4*B15/100</f>
        <v/>
      </c>
      <c r="H15" s="13">
        <f>$B$5/(C15*(-PMT(E15/1200,D15*12,1)*12))</f>
        <v/>
      </c>
      <c r="I15" s="13">
        <f>IF(F15&gt;0,MIN(G15,H15,F15),MIN(G15,H15))</f>
        <v/>
      </c>
      <c r="J15" s="8">
        <f>IF(I15=H15,"DSCR",IF(I15=G15,"LTV","Program max"))</f>
        <v/>
      </c>
      <c r="K15" s="13">
        <f>I15-$B$6*(1+$B$7/100)-I15*$B$8/100-$B$9</f>
        <v/>
      </c>
    </row>
    <row r="16">
      <c r="A16" s="8" t="inlineStr">
        <is>
          <t>HUD 223(f), market rate</t>
        </is>
      </c>
      <c r="B16" s="9" t="n">
        <v>87</v>
      </c>
      <c r="C16" s="10" t="n">
        <v>1.15</v>
      </c>
      <c r="D16" s="11" t="n">
        <v>35</v>
      </c>
      <c r="E16" s="9">
        <f>$B$10</f>
        <v/>
      </c>
      <c r="F16" s="12" t="n"/>
      <c r="G16" s="13">
        <f>$B$4*B16/100</f>
        <v/>
      </c>
      <c r="H16" s="13">
        <f>$B$5/(C16*(-PMT(E16/1200,D16*12,1)*12))</f>
        <v/>
      </c>
      <c r="I16" s="13">
        <f>IF(F16&gt;0,MIN(G16,H16,F16),MIN(G16,H16))</f>
        <v/>
      </c>
      <c r="J16" s="8">
        <f>IF(I16=H16,"DSCR",IF(I16=G16,"LTV","Program max"))</f>
        <v/>
      </c>
      <c r="K16" s="13">
        <f>I16-$B$6*(1+$B$7/100)-I16*$B$8/100-$B$9</f>
        <v/>
      </c>
    </row>
    <row r="17">
      <c r="A17" s="8" t="inlineStr">
        <is>
          <t>Bank (edit to your quote)</t>
        </is>
      </c>
      <c r="B17" s="9" t="n">
        <v>75</v>
      </c>
      <c r="C17" s="10" t="n">
        <v>1.25</v>
      </c>
      <c r="D17" s="11" t="n">
        <v>25</v>
      </c>
      <c r="E17" s="9">
        <f>$B$10</f>
        <v/>
      </c>
      <c r="F17" s="12" t="n"/>
      <c r="G17" s="13">
        <f>$B$4*B17/100</f>
        <v/>
      </c>
      <c r="H17" s="13">
        <f>$B$5/(C17*(-PMT(E17/1200,D17*12,1)*12))</f>
        <v/>
      </c>
      <c r="I17" s="13">
        <f>IF(F17&gt;0,MIN(G17,H17,F17),MIN(G17,H17))</f>
        <v/>
      </c>
      <c r="J17" s="8">
        <f>IF(I17=H17,"DSCR",IF(I17=G17,"LTV","Program max"))</f>
        <v/>
      </c>
      <c r="K17" s="13">
        <f>I17-$B$6*(1+$B$7/100)-I17*$B$8/100-$B$9</f>
        <v/>
      </c>
    </row>
    <row r="18">
      <c r="A18" s="8" t="inlineStr">
        <is>
          <t>Your lender's quote</t>
        </is>
      </c>
      <c r="B18" s="9" t="n">
        <v>75</v>
      </c>
      <c r="C18" s="10" t="n">
        <v>1.25</v>
      </c>
      <c r="D18" s="11" t="n">
        <v>30</v>
      </c>
      <c r="E18" s="9">
        <f>$B$10</f>
        <v/>
      </c>
      <c r="F18" s="12" t="n"/>
      <c r="G18" s="13">
        <f>$B$4*B18/100</f>
        <v/>
      </c>
      <c r="H18" s="13">
        <f>$B$5/(C18*(-PMT(E18/1200,D18*12,1)*12))</f>
        <v/>
      </c>
      <c r="I18" s="13">
        <f>IF(F18&gt;0,MIN(G18,H18,F18),MIN(G18,H18))</f>
        <v/>
      </c>
      <c r="J18" s="8">
        <f>IF(I18=H18,"DSCR",IF(I18=G18,"LTV","Program max"))</f>
        <v/>
      </c>
      <c r="K18" s="13">
        <f>I18-$B$6*(1+$B$7/100)-I18*$B$8/100-$B$9</f>
        <v/>
      </c>
    </row>
    <row r="21">
      <c r="A21" s="14" t="inlineStr">
        <is>
          <t>Rate sensitivity: max loan by DSCR for the first program</t>
        </is>
      </c>
    </row>
    <row r="22" ht="30" customHeight="1">
      <c r="A22" s="6" t="inlineStr">
        <is>
          <t>Rate change</t>
        </is>
      </c>
      <c r="B22" s="7" t="inlineStr">
        <is>
          <t>Rate (%)</t>
        </is>
      </c>
      <c r="C22" s="7" t="inlineStr">
        <is>
          <t>Max loan by DSCR</t>
        </is>
      </c>
      <c r="D22" s="7" t="inlineStr">
        <is>
          <t>Versus payoff</t>
        </is>
      </c>
    </row>
    <row r="23">
      <c r="A23" s="15" t="n">
        <v>-1</v>
      </c>
      <c r="B23" s="16">
        <f>$B$10+A23</f>
        <v/>
      </c>
      <c r="C23" s="17">
        <f>$B$5/($C$14*(-PMT(B23/1200,$D$14*12,1)*12))</f>
        <v/>
      </c>
      <c r="D23" s="17">
        <f>C23-$B$6</f>
        <v/>
      </c>
    </row>
    <row r="24">
      <c r="A24" s="15" t="n">
        <v>-0.5</v>
      </c>
      <c r="B24" s="16">
        <f>$B$10+A24</f>
        <v/>
      </c>
      <c r="C24" s="17">
        <f>$B$5/($C$14*(-PMT(B24/1200,$D$14*12,1)*12))</f>
        <v/>
      </c>
      <c r="D24" s="17">
        <f>C24-$B$6</f>
        <v/>
      </c>
    </row>
    <row r="25">
      <c r="A25" s="15" t="n">
        <v>-0.25</v>
      </c>
      <c r="B25" s="16">
        <f>$B$10+A25</f>
        <v/>
      </c>
      <c r="C25" s="17">
        <f>$B$5/($C$14*(-PMT(B25/1200,$D$14*12,1)*12))</f>
        <v/>
      </c>
      <c r="D25" s="17">
        <f>C25-$B$6</f>
        <v/>
      </c>
    </row>
    <row r="26">
      <c r="A26" s="15" t="n">
        <v>0</v>
      </c>
      <c r="B26" s="16">
        <f>$B$10+A26</f>
        <v/>
      </c>
      <c r="C26" s="17">
        <f>$B$5/($C$14*(-PMT(B26/1200,$D$14*12,1)*12))</f>
        <v/>
      </c>
      <c r="D26" s="17">
        <f>C26-$B$6</f>
        <v/>
      </c>
    </row>
    <row r="27">
      <c r="A27" s="15" t="n">
        <v>0.25</v>
      </c>
      <c r="B27" s="16">
        <f>$B$10+A27</f>
        <v/>
      </c>
      <c r="C27" s="17">
        <f>$B$5/($C$14*(-PMT(B27/1200,$D$14*12,1)*12))</f>
        <v/>
      </c>
      <c r="D27" s="17">
        <f>C27-$B$6</f>
        <v/>
      </c>
    </row>
    <row r="28">
      <c r="A28" s="15" t="n">
        <v>0.5</v>
      </c>
      <c r="B28" s="16">
        <f>$B$10+A28</f>
        <v/>
      </c>
      <c r="C28" s="17">
        <f>$B$5/($C$14*(-PMT(B28/1200,$D$14*12,1)*12))</f>
        <v/>
      </c>
      <c r="D28" s="17">
        <f>C28-$B$6</f>
        <v/>
      </c>
    </row>
    <row r="29">
      <c r="A29" s="15" t="n">
        <v>1</v>
      </c>
      <c r="B29" s="16">
        <f>$B$10+A29</f>
        <v/>
      </c>
      <c r="C29" s="17">
        <f>$B$5/($C$14*(-PMT(B29/1200,$D$14*12,1)*12))</f>
        <v/>
      </c>
      <c r="D29" s="17">
        <f>C29-$B$6</f>
        <v/>
      </c>
    </row>
    <row r="31">
      <c r="A31" s="18" t="inlineStr">
        <is>
          <t>apartment.loans · Janover Capital LLC · Estimates only, not a loan quote. Replace every shaded cell with your own numbers.</t>
        </is>
      </c>
    </row>
  </sheetData>
  <mergeCells count="1"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2026-10-29T20:23:37Z</dcterms:created>
  <dcterms:modified xmlns:dcterms="http://purl.org/dc/terms/" xmlns:xsi="http://www.w3.org/2001/XMLSchema-instance" xsi:type="dcterms:W3CDTF">2026-10-29T20:23:37Z</dcterms:modified>
</cp:coreProperties>
</file>